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Actuarial Business Solution\3. ABS - Employee Benefit\"/>
    </mc:Choice>
  </mc:AlternateContent>
  <bookViews>
    <workbookView xWindow="0" yWindow="0" windowWidth="23040" windowHeight="8760" xr2:uid="{53E8E76C-851C-40B3-8E2A-89B01D225451}"/>
  </bookViews>
  <sheets>
    <sheet name="คำนวณภาษีเงินได้บุคคลธรรมดา" sheetId="4" r:id="rId1"/>
  </sheets>
  <definedNames>
    <definedName name="_xlnm.Print_Area" localSheetId="0">คำนวณภาษีเงินได้บุคคลธรรมดา!$A$1:$F$71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31" i="4" l="1"/>
  <c r="E33" i="4"/>
  <c r="E30" i="4" l="1"/>
  <c r="E40" i="4"/>
  <c r="E39" i="4"/>
  <c r="E38" i="4"/>
  <c r="E34" i="4"/>
  <c r="E32" i="4"/>
  <c r="E29" i="4"/>
  <c r="E28" i="4"/>
  <c r="E15" i="4" l="1"/>
  <c r="E14" i="4"/>
  <c r="D16" i="4" l="1"/>
  <c r="D21" i="4" s="1"/>
  <c r="E35" i="4" l="1"/>
  <c r="E21" i="4"/>
  <c r="D22" i="4" s="1"/>
  <c r="E36" i="4"/>
  <c r="E37" i="4" s="1"/>
  <c r="D41" i="4" l="1"/>
  <c r="E47" i="4" l="1"/>
  <c r="E46" i="4"/>
  <c r="D49" i="4" l="1"/>
  <c r="E57" i="4" s="1"/>
  <c r="E56" i="4" l="1"/>
  <c r="E58" i="4"/>
  <c r="E60" i="4"/>
  <c r="E61" i="4"/>
  <c r="E59" i="4"/>
  <c r="E54" i="4"/>
  <c r="E55" i="4"/>
  <c r="D64" i="4" l="1"/>
  <c r="D65" i="4" s="1"/>
</calcChain>
</file>

<file path=xl/sharedStrings.xml><?xml version="1.0" encoding="utf-8"?>
<sst xmlns="http://schemas.openxmlformats.org/spreadsheetml/2006/main" count="110" uniqueCount="88">
  <si>
    <t>ค่าใช้จ่าย</t>
  </si>
  <si>
    <t>ตามที่จ่ายจริงแต่ไม่เกิน ฿100,000</t>
  </si>
  <si>
    <t>กรณีคู่สมรสไม่มีรายได้  ลดหย่อนได้ 60,000 บาทต่อปี</t>
  </si>
  <si>
    <t>บุตรบุญธรรม</t>
  </si>
  <si>
    <t>รายได้หลังหักค่าใช้จ่าย</t>
  </si>
  <si>
    <t>คู่สมรส</t>
  </si>
  <si>
    <t>บุตร</t>
  </si>
  <si>
    <t>บิดามารดา</t>
  </si>
  <si>
    <t>เงินบริจาคทั่วไป</t>
  </si>
  <si>
    <t>ช่วงเงินได้สุทธิ</t>
  </si>
  <si>
    <t>อัตราภาษี</t>
  </si>
  <si>
    <t>ภาษีที่ต้องเสีย</t>
  </si>
  <si>
    <t>0 - 150,000</t>
  </si>
  <si>
    <t>150,001 - 300,000</t>
  </si>
  <si>
    <t>300,001 - 500,000</t>
  </si>
  <si>
    <t>500,001 - 750,000</t>
  </si>
  <si>
    <t>750,001 - 1,000,000</t>
  </si>
  <si>
    <t>1,000,001 - 2,000,000</t>
  </si>
  <si>
    <t>2,000,001 - 5,000,000</t>
  </si>
  <si>
    <t>5,000,001 ขึ้นไป</t>
  </si>
  <si>
    <t>รวมภาษีจ่าย</t>
  </si>
  <si>
    <t>คนละ 60,000 บาท โดยสามารถลดหย่อนได้เพิ่มเติมจากค่าลดหย่อนบิดามารดา คู่สมรส และอื่นๆ</t>
  </si>
  <si>
    <t>ผู้พิการหรือทุพพลภาพ</t>
  </si>
  <si>
    <t>1.</t>
  </si>
  <si>
    <t>2.</t>
  </si>
  <si>
    <t>3.</t>
  </si>
  <si>
    <t>4.</t>
  </si>
  <si>
    <t>5.</t>
  </si>
  <si>
    <t>คนละ 60,000 บาท สำหรับผู้ยื่นภาษีทุกคน</t>
  </si>
  <si>
    <t>ส่วนตัว</t>
  </si>
  <si>
    <t xml:space="preserve">คนละ 30,000 บาท โดยสามารถลดหย่อนได้เท่ากับจำนวนบุตร </t>
  </si>
  <si>
    <t>ประกันชีวิต (10 ปีขึ้นไป) และประกันสุขภาพของตนเอง</t>
  </si>
  <si>
    <t>ตามที่จ่ายจริง แต่รวมกันแล้วไม่เกิน 100,000 บาท</t>
  </si>
  <si>
    <t>ตามที่จ่ายจริง แต่รวมกันแล้วไม่เกิน 15,000 บาท</t>
  </si>
  <si>
    <t>กองทุนรวมหุ้นระยะยาว (LTF)</t>
  </si>
  <si>
    <t>ตามที่จ่ายจริง แต่ไม่เกิน 15% ของเงินได้ที่ต้องเสียภาษีและไม่เกิน 500,000 บาท</t>
  </si>
  <si>
    <t>ประกันสุขภาพบิดามารดาและคู่สมรส</t>
  </si>
  <si>
    <t xml:space="preserve">เงินเดือน หรือค่าจ้างทั่วไป </t>
  </si>
  <si>
    <t>6.</t>
  </si>
  <si>
    <t xml:space="preserve">เงินเดือนเต็มตลอดทั้งปี และเงินพิเศษอื่นๆ เช่น โบนัส ค่าล่วงเวลา </t>
  </si>
  <si>
    <t>7.</t>
  </si>
  <si>
    <t>8.</t>
  </si>
  <si>
    <t>9.</t>
  </si>
  <si>
    <t>10.</t>
  </si>
  <si>
    <t>11.</t>
  </si>
  <si>
    <t>12.</t>
  </si>
  <si>
    <t>13.</t>
  </si>
  <si>
    <t>14.</t>
  </si>
  <si>
    <t>เงินประกันสังคม</t>
  </si>
  <si>
    <t>เงินบริจาคเพื่อการศึกษา การกีฬา การพัฒนาสังคม</t>
  </si>
  <si>
    <t>เงินได้จากเงินฟรีแลนซ์อื่นๆ</t>
  </si>
  <si>
    <t>เงินที่ได้รับกรณีทำงานเพิ่มเติมที่ไม่ใช่ในฐานะพนักงานของบริษัท</t>
  </si>
  <si>
    <t>หักเหมา 50% แต่ไม่เกิน 100,000  บาท</t>
  </si>
  <si>
    <t>ตามที่จ่ายจริง แต่ไม่เกิน 15% ของเงินได้ที่ต้องเสียภาษีและไม่เกิน ฿200,000 และเมื่อรวมกับข้อ 10. แล้วต้องไม่เกิน ฿500,000</t>
  </si>
  <si>
    <t>ตามที่จ่ายจริง แต่ไม่เกิน 9,000 บาท</t>
  </si>
  <si>
    <t>รายได้รวม</t>
  </si>
  <si>
    <t>รายได้หลังหักค่าใช้จ่ายและค่าลดหย่อน</t>
  </si>
  <si>
    <t>รายได้หลังหักค่าใช้จ่าย ค่าลดหย่อน และเงินบริจาค</t>
  </si>
  <si>
    <t>รวมภาษีที่ต้องจ่าย</t>
  </si>
  <si>
    <t>รายการ</t>
  </si>
  <si>
    <t>1. รายได้</t>
  </si>
  <si>
    <t>2. ค่าใช้จ่าย</t>
  </si>
  <si>
    <t>3. ค่าลดหย่อน</t>
  </si>
  <si>
    <t>4. เงินบริจาคทั่วไป</t>
  </si>
  <si>
    <t>5. คำนวณภาษีที่ต้องจ่าย</t>
  </si>
  <si>
    <t>สัดส่วนของภาษีต่อรายได้</t>
  </si>
  <si>
    <t>*</t>
  </si>
  <si>
    <t>ศึกษาข้อมูลเพิ่มเติมได้ที่ http://www.rd.go.th/publish/309.0.html</t>
  </si>
  <si>
    <t>จำนวนภาษีที่ต้องจ่ายแสดงอยู่ในช่องสีฟ้า</t>
  </si>
  <si>
    <t>กรุณากรอกข้อูลในช่องสีเหลือง (หน่วยเงินบาท)</t>
  </si>
  <si>
    <t>คนละ 30,000 บาท กรณีบิดามารดาอายุเกิน 60 ปี และมีรายได้ไม่เกิน 30,000 บาทต่อปี (สามารถรวมบิดามารดาของคู่สมรสได้)</t>
  </si>
  <si>
    <t>จำนวนเงินที่ลดหย่อนได้</t>
  </si>
  <si>
    <t>จำนวนค่าใช้จ่ายที่หักลดได้</t>
  </si>
  <si>
    <t>รายได้</t>
  </si>
  <si>
    <t>จำนวนรายได้ที่นำไปใช้</t>
  </si>
  <si>
    <t>กองทุนรวมเพื่อการเลี้ยงชีพ (RMF)</t>
  </si>
  <si>
    <t>ดอกเบี้ยกู้ยืม เช่น ที่อยู่อาศัย</t>
  </si>
  <si>
    <t>ไม่เกิน 10% ของเงินได้หลังหักค่าใช้จ่าย และค่าลดหย่อน</t>
  </si>
  <si>
    <t>เบี้ยประกันชีวิตแบบบำนาญ (10 ปีขึ้นไป) และกองทุนเลี้ยงชีพอื่นๆ</t>
  </si>
  <si>
    <t>อื่นๆ ตามมาตราการภาษีกระตุ้นเศรษฐกิจของรัฐ</t>
  </si>
  <si>
    <t>คนละ 30,000 บาท กรณีมีบุตรรวมกับบุตรบุญธรรมแล้วไม่เกิน 3 คน</t>
  </si>
  <si>
    <t>เงินบริจาคอื่นๆ ตามแต่นโยบายของรัฐ</t>
  </si>
  <si>
    <t>เงินบริจาคอื่นๆ เช่น เงินบริจาคน้ำท่วม ปี 2560</t>
  </si>
  <si>
    <t>ค่าลดหย่อนอื่นๆ ช็อปช่วยชาติ ค่าซ่อมแซมบ้าน และค่าซ่อมแซมรถจากเหตุการณ์น้ำท่วม ปี 2560</t>
  </si>
  <si>
    <t>ค่าใช้จ่าย/ค่าลดหย่อน</t>
  </si>
  <si>
    <t>tommy.pichet@actuarialbiz.com / www.actuarialbiz.com (ให้คำปรึกษาและคำนวณผลประโยชน์พนักงานตามมหลักคณิตศาสตร์ประกันภัย)</t>
  </si>
  <si>
    <t xml:space="preserve">สอบถามเพิ่มเติมได้ที่ อาจารย์ พิเชฐ เจียรมณีทวีสิน (ทอมมี่ แอคชัวรี) FSA, FIA, FRM, FSAT, MBA, MScFE (Hons), B.Eng (Hons)
</t>
  </si>
  <si>
    <t>*ไฟล์คำนวณภาษีนี้ ได้เผยแพร่ฟรี ให้ลูกค้า ABS เพื่อเป็นแค่ตัวอย่างประกอบการคำนวณฐานภาษี 2560 เท่านั้น โปรดคอยตรวจสอบรายละเอียดการเปลี่ยนแปลงภาษีจาก www.rd.go.th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</si>
</sst>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777777"/>
      <name val="Arial"/>
      <family val="2"/>
    </font>
    <font>
      <sz val="12"/>
      <name val="Calibri"/>
      <family val="2"/>
      <scheme val="minor"/>
    </font>
    <font>
      <sz val="12"/>
      <name val="Browallia New"/>
      <family val="2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9.199999999999999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75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0" fontId="6" fillId="0" borderId="0" xfId="0" applyFont="1"/>
    <xf numFmtId="3" fontId="6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quotePrefix="1" applyFont="1" applyBorder="1" applyAlignment="1">
      <alignment horizontal="right"/>
    </xf>
    <xf numFmtId="0" fontId="6" fillId="0" borderId="2" xfId="0" applyFont="1" applyBorder="1"/>
    <xf numFmtId="3" fontId="7" fillId="2" borderId="1" xfId="5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0" fontId="8" fillId="0" borderId="0" xfId="2" applyFont="1"/>
    <xf numFmtId="0" fontId="6" fillId="0" borderId="4" xfId="0" quotePrefix="1" applyFont="1" applyBorder="1" applyAlignment="1">
      <alignment horizontal="right"/>
    </xf>
    <xf numFmtId="0" fontId="6" fillId="0" borderId="0" xfId="0" applyFont="1" applyBorder="1"/>
    <xf numFmtId="3" fontId="7" fillId="2" borderId="4" xfId="5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0" fontId="6" fillId="0" borderId="0" xfId="0" applyFont="1" applyFill="1" applyBorder="1"/>
    <xf numFmtId="0" fontId="6" fillId="0" borderId="6" xfId="0" quotePrefix="1" applyFont="1" applyBorder="1" applyAlignment="1">
      <alignment horizontal="right"/>
    </xf>
    <xf numFmtId="0" fontId="6" fillId="0" borderId="7" xfId="0" applyFont="1" applyFill="1" applyBorder="1"/>
    <xf numFmtId="3" fontId="7" fillId="2" borderId="6" xfId="5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/>
    <xf numFmtId="0" fontId="10" fillId="0" borderId="9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9" fontId="11" fillId="0" borderId="0" xfId="3" applyNumberFormat="1" applyFont="1" applyFill="1" applyBorder="1" applyAlignment="1">
      <alignment horizontal="center"/>
    </xf>
    <xf numFmtId="9" fontId="6" fillId="0" borderId="4" xfId="5" applyNumberFormat="1" applyFont="1" applyFill="1" applyBorder="1" applyAlignment="1">
      <alignment horizontal="center"/>
    </xf>
    <xf numFmtId="9" fontId="6" fillId="0" borderId="6" xfId="5" applyNumberFormat="1" applyFont="1" applyFill="1" applyBorder="1" applyAlignment="1">
      <alignment horizontal="center"/>
    </xf>
    <xf numFmtId="0" fontId="0" fillId="0" borderId="0" xfId="0" quotePrefix="1" applyAlignment="1"/>
    <xf numFmtId="0" fontId="0" fillId="0" borderId="0" xfId="0" quotePrefix="1" applyAlignment="1">
      <alignment horizontal="left"/>
    </xf>
    <xf numFmtId="0" fontId="6" fillId="0" borderId="4" xfId="0" quotePrefix="1" applyNumberFormat="1" applyFont="1" applyBorder="1" applyAlignment="1">
      <alignment horizontal="right"/>
    </xf>
    <xf numFmtId="3" fontId="13" fillId="3" borderId="9" xfId="6" applyNumberFormat="1" applyFont="1" applyBorder="1" applyAlignment="1">
      <alignment horizontal="center" vertical="center"/>
    </xf>
    <xf numFmtId="3" fontId="13" fillId="3" borderId="10" xfId="6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4" xfId="3" applyFont="1" applyFill="1" applyBorder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9" xfId="1" applyNumberFormat="1" applyFont="1" applyBorder="1" applyAlignment="1">
      <alignment horizontal="center"/>
    </xf>
    <xf numFmtId="3" fontId="6" fillId="0" borderId="10" xfId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9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10" fontId="13" fillId="3" borderId="9" xfId="4" applyNumberFormat="1" applyFont="1" applyFill="1" applyBorder="1" applyAlignment="1">
      <alignment horizontal="center" vertical="center"/>
    </xf>
    <xf numFmtId="10" fontId="13" fillId="3" borderId="10" xfId="4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3" fontId="0" fillId="0" borderId="0" xfId="1" applyNumberFormat="1" applyFont="1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</cellXfs>
  <cellStyles count="7">
    <cellStyle name="Accent1" xfId="6" builtinId="29"/>
    <cellStyle name="Comma" xfId="1" builtinId="3"/>
    <cellStyle name="Explanatory Text" xfId="2" builtinId="53"/>
    <cellStyle name="Neutral" xfId="5" builtinId="28"/>
    <cellStyle name="Normal" xfId="0" builtinId="0"/>
    <cellStyle name="Normal 2" xfId="3" xr:uid="{B4147FB7-BFE7-4A7E-9A5B-A664EC2FB57F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62757</xdr:colOff>
      <xdr:row>1</xdr:row>
      <xdr:rowOff>98613</xdr:rowOff>
    </xdr:from>
    <xdr:to>
      <xdr:col>2</xdr:col>
      <xdr:colOff>1676401</xdr:colOff>
      <xdr:row>5</xdr:row>
      <xdr:rowOff>166919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541E02-4BD9-407E-A0D0-7BF53721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81" y="277907"/>
          <a:ext cx="1999126" cy="785483"/>
        </a:xfrm>
        <a:prstGeom prst="rect">
          <a:avLst/>
        </a:prstGeom>
      </xdr:spPr>
    </xdr:pic>
    <xdr:clientData/>
  </xdr:twoCellAnchor>
  <xdr:twoCellAnchor>
    <xdr:from>
      <xdr:col>2</xdr:col>
      <xdr:colOff>1739153</xdr:colOff>
      <xdr:row>2</xdr:row>
      <xdr:rowOff>53791</xdr:rowOff>
    </xdr:from>
    <xdr:to>
      <xdr:col>8</xdr:col>
      <xdr:colOff>519953</xdr:colOff>
      <xdr:row>5</xdr:row>
      <xdr:rowOff>53790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FD4FE5-C6B7-4A16-9F39-E3CDFD22EDD5}"/>
            </a:ext>
          </a:extLst>
        </xdr:cNvPr>
        <xdr:cNvSpPr txBox="1"/>
      </xdr:nvSpPr>
      <xdr:spPr>
        <a:xfrm>
          <a:off x="2474259" y="412379"/>
          <a:ext cx="6427694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200">
              <a:latin typeface="+mn-lt"/>
            </a:rPr>
            <a:t>คำนวนภาษีเงินได้บุคคลธรรมดาสำหรับพนักงานประจำ</a:t>
          </a:r>
          <a:endParaRPr lang="en-US" sz="22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053E-8E19-4039-917B-F20A5CCD752B}">
  <sheetPr>
    <pageSetUpPr fitToPage="1"/>
  </sheetPr>
  <dimension ref="B2:XFD70"/>
  <sheetViews>
    <sheetView showGridLines="0" tabSelected="1" zoomScale="85" zoomScaleNormal="85" workbookViewId="0">
      <selection activeCell="B71" sqref="B71"/>
    </sheetView>
  </sheetViews>
  <sheetFormatPr defaultRowHeight="15"/>
  <cols>
    <col min="1" max="1" width="5.140625" customWidth="1"/>
    <col min="2" max="2" width="5.5703125" style="2" customWidth="1"/>
    <col min="3" max="3" width="67.28515625" customWidth="1"/>
    <col min="4" max="5" width="27.7109375" style="4" customWidth="1"/>
    <col min="6" max="6" width="4.7109375" style="4" customWidth="1"/>
  </cols>
  <sheetData>
    <row r="2" spans="2:16384">
      <c r="D2" s="72"/>
      <c r="E2" s="72"/>
      <c r="F2" s="72"/>
      <c r="G2" s="72"/>
      <c r="H2" s="72"/>
      <c r="I2" s="72"/>
      <c r="J2" s="72"/>
      <c r="K2" s="72"/>
      <c r="L2" s="72"/>
    </row>
    <row r="3" spans="2:16384">
      <c r="B3" s="1"/>
      <c r="C3" s="1"/>
      <c r="D3" s="72"/>
      <c r="E3" s="72"/>
      <c r="F3" s="72"/>
      <c r="G3" s="72"/>
      <c r="H3" s="72"/>
      <c r="I3" s="72"/>
      <c r="J3" s="72"/>
      <c r="K3" s="72"/>
      <c r="L3" s="7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2:16384">
      <c r="B4" s="1"/>
      <c r="C4" s="1"/>
      <c r="D4" s="72"/>
      <c r="E4" s="72"/>
      <c r="F4" s="72"/>
      <c r="G4" s="72"/>
      <c r="H4" s="72"/>
      <c r="I4" s="72"/>
      <c r="J4" s="72"/>
      <c r="K4" s="72"/>
      <c r="L4" s="7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2:16384">
      <c r="B5" s="1"/>
      <c r="C5" s="1"/>
      <c r="D5" s="72"/>
      <c r="E5" s="72"/>
      <c r="F5" s="72"/>
      <c r="G5" s="72"/>
      <c r="H5" s="72"/>
      <c r="I5" s="72"/>
      <c r="J5" s="72"/>
      <c r="K5" s="72"/>
      <c r="L5" s="7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2:16384">
      <c r="B6" s="1"/>
      <c r="C6" s="1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2:16384">
      <c r="B7" s="1"/>
      <c r="C7" s="1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2:16384">
      <c r="B8" s="1" t="s">
        <v>66</v>
      </c>
      <c r="C8" s="38" t="s">
        <v>67</v>
      </c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2:16384">
      <c r="B9" s="1" t="s">
        <v>66</v>
      </c>
      <c r="C9" s="37" t="s">
        <v>69</v>
      </c>
      <c r="D9" s="37"/>
      <c r="E9" s="37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2:16384">
      <c r="B10" s="1" t="s">
        <v>66</v>
      </c>
      <c r="C10" s="37" t="s">
        <v>68</v>
      </c>
      <c r="D10" s="37"/>
      <c r="E10" s="37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2" spans="2:16384" s="5" customFormat="1" ht="16.899999999999999" customHeight="1">
      <c r="B12" s="55" t="s">
        <v>60</v>
      </c>
      <c r="C12" s="56"/>
      <c r="D12" s="56"/>
      <c r="E12" s="57"/>
      <c r="F12" s="6"/>
    </row>
    <row r="13" spans="2:16384" s="5" customFormat="1" ht="16.899999999999999" customHeight="1">
      <c r="B13" s="49" t="s">
        <v>59</v>
      </c>
      <c r="C13" s="50"/>
      <c r="D13" s="7" t="s">
        <v>73</v>
      </c>
      <c r="E13" s="8" t="s">
        <v>74</v>
      </c>
      <c r="F13" s="6"/>
    </row>
    <row r="14" spans="2:16384" s="5" customFormat="1" ht="16.899999999999999" customHeight="1">
      <c r="B14" s="9" t="s">
        <v>23</v>
      </c>
      <c r="C14" s="10" t="s">
        <v>37</v>
      </c>
      <c r="D14" s="11">
        <v>320000</v>
      </c>
      <c r="E14" s="12">
        <f>D14</f>
        <v>320000</v>
      </c>
      <c r="F14" s="6"/>
      <c r="G14" s="13" t="s">
        <v>39</v>
      </c>
    </row>
    <row r="15" spans="2:16384" s="5" customFormat="1" ht="16.899999999999999" customHeight="1">
      <c r="B15" s="14" t="s">
        <v>24</v>
      </c>
      <c r="C15" s="15" t="s">
        <v>50</v>
      </c>
      <c r="D15" s="16">
        <v>0</v>
      </c>
      <c r="E15" s="17">
        <f>D15</f>
        <v>0</v>
      </c>
      <c r="F15" s="6"/>
      <c r="G15" s="13" t="s">
        <v>51</v>
      </c>
    </row>
    <row r="16" spans="2:16384" s="5" customFormat="1" ht="16.899999999999999" customHeight="1">
      <c r="B16" s="49" t="s">
        <v>55</v>
      </c>
      <c r="C16" s="50"/>
      <c r="D16" s="58">
        <f>MAX(SUM(E14:E15),0)</f>
        <v>320000</v>
      </c>
      <c r="E16" s="59"/>
      <c r="F16" s="6"/>
    </row>
    <row r="17" spans="2:7" s="5" customFormat="1" ht="7.5" customHeight="1">
      <c r="B17" s="18"/>
      <c r="C17" s="19"/>
      <c r="D17" s="6"/>
      <c r="E17" s="6"/>
      <c r="F17" s="6"/>
    </row>
    <row r="18" spans="2:7" s="5" customFormat="1" ht="16.899999999999999" customHeight="1">
      <c r="B18" s="18"/>
      <c r="D18" s="6"/>
      <c r="E18" s="6"/>
      <c r="F18" s="6"/>
    </row>
    <row r="19" spans="2:7" s="5" customFormat="1" ht="16.899999999999999" customHeight="1">
      <c r="B19" s="51" t="s">
        <v>61</v>
      </c>
      <c r="C19" s="52"/>
      <c r="D19" s="52"/>
      <c r="E19" s="62"/>
      <c r="F19" s="6"/>
    </row>
    <row r="20" spans="2:7" s="5" customFormat="1" ht="16.899999999999999" customHeight="1">
      <c r="B20" s="49" t="s">
        <v>59</v>
      </c>
      <c r="C20" s="50"/>
      <c r="D20" s="20" t="s">
        <v>0</v>
      </c>
      <c r="E20" s="21" t="s">
        <v>72</v>
      </c>
      <c r="F20" s="6"/>
    </row>
    <row r="21" spans="2:7" s="5" customFormat="1" ht="16.899999999999999" customHeight="1">
      <c r="B21" s="14" t="s">
        <v>23</v>
      </c>
      <c r="C21" s="15" t="s">
        <v>52</v>
      </c>
      <c r="D21" s="22">
        <f>IF(0.5*D16&gt;100000,100000,0.5*D16)</f>
        <v>100000</v>
      </c>
      <c r="E21" s="17">
        <f>IF(0.5*D16&gt;100000,100000,0.5*D16)</f>
        <v>100000</v>
      </c>
      <c r="F21" s="6"/>
    </row>
    <row r="22" spans="2:7" s="5" customFormat="1" ht="16.899999999999999" customHeight="1">
      <c r="B22" s="51" t="s">
        <v>4</v>
      </c>
      <c r="C22" s="52"/>
      <c r="D22" s="58">
        <f>MAX(D16-E21,0)</f>
        <v>220000</v>
      </c>
      <c r="E22" s="59"/>
      <c r="F22" s="6"/>
    </row>
    <row r="23" spans="2:7" s="5" customFormat="1" ht="7.5" customHeight="1">
      <c r="B23" s="18"/>
      <c r="D23" s="6"/>
      <c r="E23" s="6"/>
      <c r="F23" s="6"/>
    </row>
    <row r="24" spans="2:7" s="5" customFormat="1" ht="16.899999999999999" customHeight="1">
      <c r="B24" s="18"/>
      <c r="D24" s="6"/>
      <c r="E24" s="6"/>
      <c r="F24" s="6"/>
    </row>
    <row r="25" spans="2:7" s="5" customFormat="1" ht="16.899999999999999" customHeight="1">
      <c r="B25" s="55" t="s">
        <v>62</v>
      </c>
      <c r="C25" s="56"/>
      <c r="D25" s="56"/>
      <c r="E25" s="57"/>
      <c r="F25" s="6"/>
    </row>
    <row r="26" spans="2:7" s="5" customFormat="1" ht="16.899999999999999" customHeight="1">
      <c r="B26" s="49" t="s">
        <v>59</v>
      </c>
      <c r="C26" s="50"/>
      <c r="D26" s="20" t="s">
        <v>84</v>
      </c>
      <c r="E26" s="21" t="s">
        <v>71</v>
      </c>
      <c r="F26" s="6"/>
    </row>
    <row r="27" spans="2:7" s="5" customFormat="1" ht="16.899999999999999" customHeight="1">
      <c r="B27" s="14" t="s">
        <v>23</v>
      </c>
      <c r="C27" s="23" t="s">
        <v>29</v>
      </c>
      <c r="D27" s="22">
        <v>60000</v>
      </c>
      <c r="E27" s="17">
        <v>60000</v>
      </c>
      <c r="F27" s="6"/>
      <c r="G27" s="13" t="s">
        <v>28</v>
      </c>
    </row>
    <row r="28" spans="2:7" s="5" customFormat="1" ht="16.899999999999999" customHeight="1">
      <c r="B28" s="14" t="s">
        <v>24</v>
      </c>
      <c r="C28" s="23" t="s">
        <v>5</v>
      </c>
      <c r="D28" s="16">
        <v>0</v>
      </c>
      <c r="E28" s="17">
        <f>IF(D28&gt;60000,60000,D28)</f>
        <v>0</v>
      </c>
      <c r="F28" s="6"/>
      <c r="G28" s="13" t="s">
        <v>2</v>
      </c>
    </row>
    <row r="29" spans="2:7" s="5" customFormat="1" ht="16.899999999999999" customHeight="1">
      <c r="B29" s="14" t="s">
        <v>25</v>
      </c>
      <c r="C29" s="23" t="s">
        <v>6</v>
      </c>
      <c r="D29" s="16">
        <v>0</v>
      </c>
      <c r="E29" s="17">
        <f>D29</f>
        <v>0</v>
      </c>
      <c r="F29" s="6"/>
      <c r="G29" s="13" t="s">
        <v>30</v>
      </c>
    </row>
    <row r="30" spans="2:7" s="5" customFormat="1" ht="16.899999999999999" customHeight="1">
      <c r="B30" s="14" t="s">
        <v>26</v>
      </c>
      <c r="C30" s="23" t="s">
        <v>3</v>
      </c>
      <c r="D30" s="16">
        <v>0</v>
      </c>
      <c r="E30" s="17">
        <f>IF(D30&gt;90000,90000,D30)</f>
        <v>0</v>
      </c>
      <c r="F30" s="6"/>
      <c r="G30" s="13" t="s">
        <v>80</v>
      </c>
    </row>
    <row r="31" spans="2:7" s="5" customFormat="1" ht="16.899999999999999" customHeight="1">
      <c r="B31" s="14" t="s">
        <v>27</v>
      </c>
      <c r="C31" s="23" t="s">
        <v>7</v>
      </c>
      <c r="D31" s="16">
        <v>0</v>
      </c>
      <c r="E31" s="17">
        <f>IF(D31&gt;240000,240000,D31)</f>
        <v>0</v>
      </c>
      <c r="F31" s="6"/>
      <c r="G31" s="13" t="s">
        <v>70</v>
      </c>
    </row>
    <row r="32" spans="2:7" s="5" customFormat="1" ht="16.899999999999999" customHeight="1">
      <c r="B32" s="14" t="s">
        <v>38</v>
      </c>
      <c r="C32" s="23" t="s">
        <v>22</v>
      </c>
      <c r="D32" s="16">
        <v>0</v>
      </c>
      <c r="E32" s="17">
        <f>D32</f>
        <v>0</v>
      </c>
      <c r="F32" s="6"/>
      <c r="G32" s="13" t="s">
        <v>21</v>
      </c>
    </row>
    <row r="33" spans="2:7" s="5" customFormat="1" ht="16.899999999999999" customHeight="1">
      <c r="B33" s="14" t="s">
        <v>40</v>
      </c>
      <c r="C33" s="15" t="s">
        <v>31</v>
      </c>
      <c r="D33" s="16">
        <v>0</v>
      </c>
      <c r="E33" s="17">
        <f>IF(D33&gt;100000,100000,D33)</f>
        <v>0</v>
      </c>
      <c r="F33" s="6"/>
      <c r="G33" s="13" t="s">
        <v>32</v>
      </c>
    </row>
    <row r="34" spans="2:7" s="5" customFormat="1" ht="16.899999999999999" customHeight="1">
      <c r="B34" s="14" t="s">
        <v>41</v>
      </c>
      <c r="C34" s="23" t="s">
        <v>36</v>
      </c>
      <c r="D34" s="16">
        <v>0</v>
      </c>
      <c r="E34" s="17">
        <f>IF(D34&gt;15000,15000,D34)</f>
        <v>0</v>
      </c>
      <c r="F34" s="6"/>
      <c r="G34" s="13" t="s">
        <v>33</v>
      </c>
    </row>
    <row r="35" spans="2:7" s="5" customFormat="1" ht="16.899999999999999" customHeight="1">
      <c r="B35" s="14" t="s">
        <v>42</v>
      </c>
      <c r="C35" s="23" t="s">
        <v>34</v>
      </c>
      <c r="D35" s="16">
        <v>0</v>
      </c>
      <c r="E35" s="17">
        <f>IF(D35&gt;MIN(0.15*D16,500000),MIN(0.15*D16,500000),D35)</f>
        <v>0</v>
      </c>
      <c r="F35" s="6"/>
      <c r="G35" s="13" t="s">
        <v>35</v>
      </c>
    </row>
    <row r="36" spans="2:7" s="5" customFormat="1" ht="16.899999999999999" customHeight="1">
      <c r="B36" s="14" t="s">
        <v>43</v>
      </c>
      <c r="C36" s="23" t="s">
        <v>75</v>
      </c>
      <c r="D36" s="16">
        <v>0</v>
      </c>
      <c r="E36" s="17">
        <f>IF(D36&gt;MIN(0.15*D16,500000),MIN(0.15*D16,500000),D36)</f>
        <v>0</v>
      </c>
      <c r="F36" s="6"/>
      <c r="G36" s="13" t="s">
        <v>35</v>
      </c>
    </row>
    <row r="37" spans="2:7" s="5" customFormat="1" ht="16.899999999999999" customHeight="1">
      <c r="B37" s="14" t="s">
        <v>44</v>
      </c>
      <c r="C37" s="23" t="s">
        <v>78</v>
      </c>
      <c r="D37" s="16">
        <v>0</v>
      </c>
      <c r="E37" s="17">
        <f>IF(IF(D37&gt;MIN(0.15*D16,200000),MIN(0.15*D16,200000),D37)+E36&gt;500000,500000 - E36,IF(D37&gt;MIN(0.15*D16,200000),MIN(0.15*D16,200000),D37))</f>
        <v>0</v>
      </c>
      <c r="F37" s="6"/>
      <c r="G37" s="13" t="s">
        <v>53</v>
      </c>
    </row>
    <row r="38" spans="2:7" s="5" customFormat="1" ht="16.899999999999999" customHeight="1">
      <c r="B38" s="14" t="s">
        <v>45</v>
      </c>
      <c r="C38" s="23" t="s">
        <v>48</v>
      </c>
      <c r="D38" s="16">
        <v>0</v>
      </c>
      <c r="E38" s="17">
        <f>IF(D38&gt;9000,9000,D38)</f>
        <v>0</v>
      </c>
      <c r="F38" s="6"/>
      <c r="G38" s="13" t="s">
        <v>54</v>
      </c>
    </row>
    <row r="39" spans="2:7" s="5" customFormat="1" ht="16.899999999999999" customHeight="1">
      <c r="B39" s="14" t="s">
        <v>46</v>
      </c>
      <c r="C39" s="23" t="s">
        <v>76</v>
      </c>
      <c r="D39" s="16">
        <v>0</v>
      </c>
      <c r="E39" s="17">
        <f>IF(D39&gt;100000,100000,D39)</f>
        <v>0</v>
      </c>
      <c r="F39" s="6"/>
      <c r="G39" s="13" t="s">
        <v>1</v>
      </c>
    </row>
    <row r="40" spans="2:7" s="5" customFormat="1" ht="16.899999999999999" customHeight="1">
      <c r="B40" s="24" t="s">
        <v>47</v>
      </c>
      <c r="C40" s="25" t="s">
        <v>79</v>
      </c>
      <c r="D40" s="26">
        <v>0</v>
      </c>
      <c r="E40" s="27">
        <f>D40</f>
        <v>0</v>
      </c>
      <c r="F40" s="6"/>
      <c r="G40" s="13" t="s">
        <v>83</v>
      </c>
    </row>
    <row r="41" spans="2:7" s="5" customFormat="1" ht="16.899999999999999" customHeight="1">
      <c r="B41" s="53" t="s">
        <v>56</v>
      </c>
      <c r="C41" s="54"/>
      <c r="D41" s="58">
        <f>MAX(D22-SUM(E27:E40),0)</f>
        <v>160000</v>
      </c>
      <c r="E41" s="59"/>
      <c r="F41" s="6"/>
      <c r="G41" s="13"/>
    </row>
    <row r="42" spans="2:7" s="5" customFormat="1" ht="8.25" customHeight="1">
      <c r="B42" s="28"/>
      <c r="C42" s="29"/>
      <c r="D42" s="6"/>
      <c r="E42" s="6"/>
      <c r="F42" s="6"/>
      <c r="G42" s="13"/>
    </row>
    <row r="43" spans="2:7" s="5" customFormat="1" ht="16.899999999999999" customHeight="1">
      <c r="B43" s="28"/>
      <c r="C43" s="30"/>
      <c r="D43" s="6"/>
      <c r="E43" s="6"/>
      <c r="F43" s="6"/>
      <c r="G43" s="13"/>
    </row>
    <row r="44" spans="2:7" s="5" customFormat="1" ht="16.899999999999999" customHeight="1">
      <c r="B44" s="67" t="s">
        <v>63</v>
      </c>
      <c r="C44" s="68"/>
      <c r="D44" s="68"/>
      <c r="E44" s="69"/>
      <c r="F44" s="6"/>
    </row>
    <row r="45" spans="2:7" s="5" customFormat="1" ht="16.899999999999999" customHeight="1">
      <c r="B45" s="60" t="s">
        <v>59</v>
      </c>
      <c r="C45" s="61"/>
      <c r="D45" s="7" t="s">
        <v>0</v>
      </c>
      <c r="E45" s="21" t="s">
        <v>71</v>
      </c>
      <c r="F45" s="6"/>
    </row>
    <row r="46" spans="2:7" s="5" customFormat="1" ht="16.899999999999999" customHeight="1">
      <c r="B46" s="9" t="s">
        <v>23</v>
      </c>
      <c r="C46" s="10" t="s">
        <v>49</v>
      </c>
      <c r="D46" s="11">
        <v>0</v>
      </c>
      <c r="E46" s="12">
        <f>IF(2*D46&gt;0.1*$D$41,0.1*$D$41,2*D46)</f>
        <v>0</v>
      </c>
      <c r="F46" s="6"/>
      <c r="G46" s="13" t="s">
        <v>77</v>
      </c>
    </row>
    <row r="47" spans="2:7" s="5" customFormat="1" ht="16.899999999999999" customHeight="1">
      <c r="B47" s="39" t="s">
        <v>24</v>
      </c>
      <c r="C47" s="15" t="s">
        <v>8</v>
      </c>
      <c r="D47" s="16">
        <v>0</v>
      </c>
      <c r="E47" s="17">
        <f>IF(D47&gt;0.1*$D$41,0.1*$D$41,D47)</f>
        <v>0</v>
      </c>
      <c r="F47" s="6"/>
      <c r="G47" s="13" t="s">
        <v>77</v>
      </c>
    </row>
    <row r="48" spans="2:7" s="5" customFormat="1" ht="16.899999999999999" customHeight="1">
      <c r="B48" s="39" t="s">
        <v>25</v>
      </c>
      <c r="C48" s="5" t="s">
        <v>81</v>
      </c>
      <c r="D48" s="16"/>
      <c r="E48" s="17">
        <f>D48</f>
        <v>0</v>
      </c>
      <c r="F48" s="6"/>
      <c r="G48" s="13" t="s">
        <v>82</v>
      </c>
    </row>
    <row r="49" spans="2:7" s="5" customFormat="1" ht="16.899999999999999" customHeight="1">
      <c r="B49" s="67" t="s">
        <v>57</v>
      </c>
      <c r="C49" s="68"/>
      <c r="D49" s="58">
        <f>MAX(D41-SUM(E46:E48),0)</f>
        <v>160000</v>
      </c>
      <c r="E49" s="59"/>
      <c r="F49" s="6"/>
    </row>
    <row r="50" spans="2:7" s="5" customFormat="1" ht="8.25" customHeight="1">
      <c r="B50" s="29"/>
      <c r="C50" s="29"/>
      <c r="D50" s="6"/>
      <c r="E50" s="6"/>
      <c r="F50" s="6"/>
    </row>
    <row r="51" spans="2:7" s="5" customFormat="1" ht="16.899999999999999" customHeight="1">
      <c r="B51" s="18"/>
      <c r="D51" s="6"/>
      <c r="E51" s="6"/>
      <c r="F51" s="6"/>
    </row>
    <row r="52" spans="2:7" s="5" customFormat="1" ht="16.899999999999999" customHeight="1">
      <c r="B52" s="44" t="s">
        <v>64</v>
      </c>
      <c r="C52" s="45"/>
      <c r="D52" s="45"/>
      <c r="E52" s="46"/>
      <c r="F52" s="6"/>
    </row>
    <row r="53" spans="2:7" s="5" customFormat="1" ht="16.899999999999999" customHeight="1">
      <c r="B53" s="42" t="s">
        <v>9</v>
      </c>
      <c r="C53" s="43"/>
      <c r="D53" s="31" t="s">
        <v>10</v>
      </c>
      <c r="E53" s="32" t="s">
        <v>11</v>
      </c>
      <c r="F53" s="6"/>
    </row>
    <row r="54" spans="2:7" s="5" customFormat="1" ht="16.899999999999999" customHeight="1">
      <c r="B54" s="47" t="s">
        <v>12</v>
      </c>
      <c r="C54" s="48"/>
      <c r="D54" s="35">
        <v>0</v>
      </c>
      <c r="E54" s="17">
        <f>IF($D$49&lt;150000,D49*D54,0)</f>
        <v>0</v>
      </c>
      <c r="F54" s="6"/>
    </row>
    <row r="55" spans="2:7" s="5" customFormat="1" ht="16.899999999999999" customHeight="1">
      <c r="B55" s="47" t="s">
        <v>13</v>
      </c>
      <c r="C55" s="48" t="s">
        <v>13</v>
      </c>
      <c r="D55" s="35">
        <v>0.05</v>
      </c>
      <c r="E55" s="17">
        <f>IF(IF($D$49&lt;300000,($D$49-150000)*D55,7500)&lt;0,0,IF($D$49&lt;300000,($D$49-150000)*D55,7500))</f>
        <v>500</v>
      </c>
      <c r="F55" s="6"/>
      <c r="G55" s="33"/>
    </row>
    <row r="56" spans="2:7" s="5" customFormat="1" ht="16.899999999999999" customHeight="1">
      <c r="B56" s="47" t="s">
        <v>14</v>
      </c>
      <c r="C56" s="48" t="s">
        <v>14</v>
      </c>
      <c r="D56" s="35">
        <v>0.1</v>
      </c>
      <c r="E56" s="17">
        <f>IF(IF($D$49&lt;500000,($D$49-300000)*D56,20000)&lt;0,0,IF($D$49&lt;500000,($D$49-300000)*D56,20000))</f>
        <v>0</v>
      </c>
      <c r="F56" s="6"/>
      <c r="G56" s="33"/>
    </row>
    <row r="57" spans="2:7" s="5" customFormat="1" ht="16.899999999999999" customHeight="1">
      <c r="B57" s="47" t="s">
        <v>15</v>
      </c>
      <c r="C57" s="48" t="s">
        <v>15</v>
      </c>
      <c r="D57" s="35">
        <v>0.15</v>
      </c>
      <c r="E57" s="17">
        <f>IF(IF($D$49&lt;750000,($D$49-500000)*D57,37500)&lt;0,0,IF($D$49&lt;750000,($D$49-500000)*D57,37500))</f>
        <v>0</v>
      </c>
      <c r="F57" s="6"/>
      <c r="G57" s="33"/>
    </row>
    <row r="58" spans="2:7" s="5" customFormat="1" ht="16.899999999999999" customHeight="1">
      <c r="B58" s="47" t="s">
        <v>16</v>
      </c>
      <c r="C58" s="48" t="s">
        <v>16</v>
      </c>
      <c r="D58" s="35">
        <v>0.2</v>
      </c>
      <c r="E58" s="17">
        <f>IF(IF($D$49&lt;1000000,($D$49-750000)*D58,50000)&lt;0,0,IF($D$49&lt;1000000,($D$49-750000)*D58,50000))</f>
        <v>0</v>
      </c>
      <c r="F58" s="6"/>
      <c r="G58" s="33"/>
    </row>
    <row r="59" spans="2:7" s="5" customFormat="1" ht="16.899999999999999" customHeight="1">
      <c r="B59" s="47" t="s">
        <v>17</v>
      </c>
      <c r="C59" s="48" t="s">
        <v>17</v>
      </c>
      <c r="D59" s="35">
        <v>0.25</v>
      </c>
      <c r="E59" s="17">
        <f>IF(IF($D$49&lt;2000000,($D$49-1000000)*D59,250000)&lt;0,0,IF($D$49&lt;2000000,($D$49-1000000)*D59,250000))</f>
        <v>0</v>
      </c>
      <c r="F59" s="6"/>
      <c r="G59" s="33"/>
    </row>
    <row r="60" spans="2:7" s="5" customFormat="1" ht="16.899999999999999" customHeight="1">
      <c r="B60" s="47" t="s">
        <v>18</v>
      </c>
      <c r="C60" s="48" t="s">
        <v>18</v>
      </c>
      <c r="D60" s="35">
        <v>0.3</v>
      </c>
      <c r="E60" s="17">
        <f>IF(IF($D$49&lt;5000000,($D$49-2000000)*D60,900000)&lt;0,0,IF($D$49&lt;5000000,($D$49-2000000)*D60,900000))</f>
        <v>0</v>
      </c>
      <c r="F60" s="6"/>
      <c r="G60" s="33"/>
    </row>
    <row r="61" spans="2:7" s="5" customFormat="1" ht="16.899999999999999" customHeight="1">
      <c r="B61" s="70" t="s">
        <v>19</v>
      </c>
      <c r="C61" s="71" t="s">
        <v>19</v>
      </c>
      <c r="D61" s="36">
        <v>0.35</v>
      </c>
      <c r="E61" s="27">
        <f>IF(D49&gt;5000000,(D49-5000000)*D61,0)</f>
        <v>0</v>
      </c>
      <c r="F61" s="6"/>
      <c r="G61" s="33"/>
    </row>
    <row r="62" spans="2:7" s="5" customFormat="1" ht="8.25" customHeight="1">
      <c r="F62" s="34"/>
    </row>
    <row r="63" spans="2:7" ht="16.899999999999999" customHeight="1"/>
    <row r="64" spans="2:7" ht="19.899999999999999" customHeight="1">
      <c r="B64" s="63" t="s">
        <v>58</v>
      </c>
      <c r="C64" s="64" t="s">
        <v>20</v>
      </c>
      <c r="D64" s="40">
        <f>SUM(E54:E61)</f>
        <v>500</v>
      </c>
      <c r="E64" s="41"/>
    </row>
    <row r="65" spans="2:5" ht="19.899999999999999" customHeight="1">
      <c r="B65" s="63" t="s">
        <v>65</v>
      </c>
      <c r="C65" s="64"/>
      <c r="D65" s="65">
        <f>D64/D16</f>
        <v>1.5625000000000001E-3</v>
      </c>
      <c r="E65" s="66"/>
    </row>
    <row r="66" spans="2:5" ht="32.25" customHeight="1"/>
    <row r="67" spans="2:5">
      <c r="B67" s="73" t="s">
        <v>86</v>
      </c>
    </row>
    <row r="68" spans="2:5">
      <c r="B68" s="73" t="s">
        <v>85</v>
      </c>
    </row>
    <row r="69" spans="2:5" ht="8.25" customHeight="1"/>
    <row r="70" spans="2:5">
      <c r="B70" s="74" t="s">
        <v>87</v>
      </c>
    </row>
  </sheetData>
  <mergeCells count="30">
    <mergeCell ref="D41:E41"/>
    <mergeCell ref="D49:E49"/>
    <mergeCell ref="B19:E19"/>
    <mergeCell ref="B65:C65"/>
    <mergeCell ref="D65:E65"/>
    <mergeCell ref="B64:C64"/>
    <mergeCell ref="B44:E44"/>
    <mergeCell ref="B25:E25"/>
    <mergeCell ref="B56:C56"/>
    <mergeCell ref="B57:C57"/>
    <mergeCell ref="B58:C58"/>
    <mergeCell ref="B59:C59"/>
    <mergeCell ref="B60:C60"/>
    <mergeCell ref="B61:C61"/>
    <mergeCell ref="B49:C49"/>
    <mergeCell ref="D64:E64"/>
    <mergeCell ref="B53:C53"/>
    <mergeCell ref="B52:E52"/>
    <mergeCell ref="B54:C54"/>
    <mergeCell ref="B55:C55"/>
    <mergeCell ref="B16:C16"/>
    <mergeCell ref="B22:C22"/>
    <mergeCell ref="B41:C41"/>
    <mergeCell ref="B12:E12"/>
    <mergeCell ref="B13:C13"/>
    <mergeCell ref="D16:E16"/>
    <mergeCell ref="B26:C26"/>
    <mergeCell ref="B45:C45"/>
    <mergeCell ref="B20:C20"/>
    <mergeCell ref="D22:E22"/>
  </mergeCells>
  <pageMargins left="0.55000000000000004" right="0.2" top="0.5" bottom="0" header="0.3" footer="0"/>
  <pageSetup scale="69" orientation="portrait" r:id="rId1"/>
  <ignoredErrors>
    <ignoredError sqref="E30" formula="1"/>
    <ignoredError sqref="B21:C24 B27:C35 B14:C15 B16:C18 B38:C38 B36:B37 B41:C43 B46:C46 B47:B48 B39:B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คำนวณภาษีเงินได้บุคคลธรรมดา</vt:lpstr>
      <vt:lpstr>คำนวณภาษีเงินได้บุคคลธรรมดา!Print_Area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Jirawwat Somrak</dc:creator>
  <cp:lastModifiedBy>Tommy Pichet</cp:lastModifiedBy>
  <cp:lastPrinted>2017-12-30T02:07:42Z</cp:lastPrinted>
  <dcterms:created xsi:type="dcterms:W3CDTF">2017-12-15T02:49:00Z</dcterms:created>
  <dcterms:modified xsi:type="dcterms:W3CDTF">2017-12-30T02:07:50Z</dcterms:modified>
</cp:coreProperties>
</file>